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-90" windowWidth="15090" windowHeight="9465"/>
  </bookViews>
  <sheets>
    <sheet name="Sheet1" sheetId="1" r:id="rId1"/>
    <sheet name="Sheet2" sheetId="2" r:id="rId2"/>
    <sheet name="Sheet3" sheetId="3" r:id="rId3"/>
  </sheets>
  <definedNames>
    <definedName name="const1">Sheet1!$L$2</definedName>
    <definedName name="const2">Sheet1!$M$2</definedName>
  </definedNames>
  <calcPr calcId="145621"/>
  <customWorkbookViews>
    <customWorkbookView name="cycalc" guid="{C9B97AE3-41B1-485B-8B66-F6B9BF87E394}" xWindow="47" yWindow="36" windowWidth="1416" windowHeight="671" activeSheetId="1"/>
  </customWorkbookViews>
</workbook>
</file>

<file path=xl/calcChain.xml><?xml version="1.0" encoding="utf-8"?>
<calcChain xmlns="http://schemas.openxmlformats.org/spreadsheetml/2006/main">
  <c r="E21" i="1" l="1"/>
  <c r="E18" i="1"/>
  <c r="I7" i="1" l="1"/>
  <c r="I8" i="1"/>
  <c r="I9" i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6" i="1"/>
  <c r="E11" i="1" l="1"/>
  <c r="E12" i="1" l="1"/>
  <c r="E15" i="1" s="1"/>
  <c r="E17" i="1" s="1"/>
  <c r="E16" i="1" l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E20" i="1" l="1"/>
  <c r="E19" i="1"/>
</calcChain>
</file>

<file path=xl/sharedStrings.xml><?xml version="1.0" encoding="utf-8"?>
<sst xmlns="http://schemas.openxmlformats.org/spreadsheetml/2006/main" count="64" uniqueCount="46">
  <si>
    <t>Time=</t>
  </si>
  <si>
    <t>Dist=</t>
  </si>
  <si>
    <t>Miles</t>
  </si>
  <si>
    <t>Feet</t>
  </si>
  <si>
    <t>MPH</t>
  </si>
  <si>
    <t>Hours</t>
  </si>
  <si>
    <t>Watts</t>
  </si>
  <si>
    <t>Calories=</t>
  </si>
  <si>
    <t>kCal</t>
  </si>
  <si>
    <t>mild-A</t>
  </si>
  <si>
    <t>av-A</t>
  </si>
  <si>
    <t>hard-A</t>
  </si>
  <si>
    <t>mild-B</t>
  </si>
  <si>
    <t>av-B</t>
  </si>
  <si>
    <t>hard-B</t>
  </si>
  <si>
    <t>mild-C</t>
  </si>
  <si>
    <t>av-C</t>
  </si>
  <si>
    <t>hard-C</t>
  </si>
  <si>
    <t>mild-D</t>
  </si>
  <si>
    <t>av-D</t>
  </si>
  <si>
    <t>hard-D</t>
  </si>
  <si>
    <t>Ex1</t>
  </si>
  <si>
    <t>Ex2</t>
  </si>
  <si>
    <t>Ex3</t>
  </si>
  <si>
    <t>Off-Scale</t>
  </si>
  <si>
    <t>Grade if</t>
  </si>
  <si>
    <t>feet</t>
  </si>
  <si>
    <t>Easy</t>
  </si>
  <si>
    <t>Outputs - Predicted:</t>
  </si>
  <si>
    <t>Calories, based upon all-up weight 160lbs and 25% GME</t>
  </si>
  <si>
    <t>kCal more than:</t>
  </si>
  <si>
    <t>Cycling Grade using Google Mapping</t>
  </si>
  <si>
    <t>Input Distance and Ascent as reported by Google Earth</t>
  </si>
  <si>
    <t>Adjusted Ascent=</t>
  </si>
  <si>
    <t>Version-3: including statistical adjustment for ascent</t>
  </si>
  <si>
    <t>Power is predicted as route average</t>
  </si>
  <si>
    <t>Average Speed=</t>
  </si>
  <si>
    <t>Average Power=</t>
  </si>
  <si>
    <t>Minimum Height=</t>
  </si>
  <si>
    <t>Maximum Height=</t>
  </si>
  <si>
    <t>Total Ascent=</t>
  </si>
  <si>
    <t>Ascent Density</t>
  </si>
  <si>
    <t>Match BaseCamp</t>
  </si>
  <si>
    <t>5average</t>
  </si>
  <si>
    <t>E15&gt;E10</t>
  </si>
  <si>
    <t>https://balmerino.ddns.net/cycling-routes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</si>
</sst>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2">
    <xf numFmtId="0" fontId="0" fillId="0" borderId="0" xfId="0"/>
    <xf numFmtId="0" fontId="0" fillId="3" borderId="0" xfId="0" applyFill="1"/>
    <xf numFmtId="0" fontId="1" fillId="3" borderId="0" xfId="0" applyFont="1" applyFill="1"/>
    <xf numFmtId="0" fontId="0" fillId="3" borderId="1" xfId="0" applyFill="1" applyBorder="1"/>
    <xf numFmtId="0" fontId="5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1" fillId="3" borderId="0" xfId="0" applyFont="1" applyFill="1" applyBorder="1"/>
    <xf numFmtId="0" fontId="0" fillId="4" borderId="9" xfId="0" applyFill="1" applyBorder="1"/>
    <xf numFmtId="0" fontId="2" fillId="4" borderId="9" xfId="0" applyFont="1" applyFill="1" applyBorder="1"/>
    <xf numFmtId="0" fontId="2" fillId="4" borderId="8" xfId="0" applyFont="1" applyFill="1" applyBorder="1"/>
    <xf numFmtId="0" fontId="0" fillId="3" borderId="10" xfId="0" applyFill="1" applyBorder="1"/>
    <xf numFmtId="0" fontId="0" fillId="3" borderId="0" xfId="0" applyFill="1" applyBorder="1"/>
    <xf numFmtId="0" fontId="5" fillId="2" borderId="9" xfId="0" applyFont="1" applyFill="1" applyBorder="1"/>
    <xf numFmtId="0" fontId="6" fillId="3" borderId="0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0" fillId="4" borderId="0" xfId="0" applyFill="1" applyBorder="1"/>
    <xf numFmtId="1" fontId="2" fillId="2" borderId="0" xfId="0" applyNumberFormat="1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left"/>
    </xf>
    <xf numFmtId="2" fontId="2" fillId="2" borderId="0" xfId="0" applyNumberFormat="1" applyFont="1" applyFill="1" applyBorder="1" applyAlignment="1">
      <alignment horizontal="left"/>
    </xf>
    <xf numFmtId="0" fontId="5" fillId="3" borderId="0" xfId="0" applyFont="1" applyFill="1" applyBorder="1"/>
    <xf numFmtId="0" fontId="7" fillId="3" borderId="0" xfId="0" applyFont="1" applyFill="1" applyBorder="1"/>
    <xf numFmtId="0" fontId="0" fillId="0" borderId="0" xfId="0" applyBorder="1"/>
    <xf numFmtId="0" fontId="4" fillId="3" borderId="11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1" fillId="2" borderId="9" xfId="0" applyFont="1" applyFill="1" applyBorder="1"/>
    <xf numFmtId="0" fontId="0" fillId="2" borderId="15" xfId="0" applyFill="1" applyBorder="1"/>
    <xf numFmtId="0" fontId="2" fillId="2" borderId="9" xfId="0" applyFont="1" applyFill="1" applyBorder="1"/>
    <xf numFmtId="0" fontId="2" fillId="2" borderId="15" xfId="0" applyFont="1" applyFill="1" applyBorder="1"/>
    <xf numFmtId="0" fontId="0" fillId="2" borderId="9" xfId="0" applyFill="1" applyBorder="1"/>
    <xf numFmtId="0" fontId="1" fillId="2" borderId="15" xfId="0" applyFont="1" applyFill="1" applyBorder="1"/>
    <xf numFmtId="0" fontId="2" fillId="2" borderId="16" xfId="0" applyFont="1" applyFill="1" applyBorder="1" applyAlignment="1">
      <alignment horizontal="right"/>
    </xf>
    <xf numFmtId="1" fontId="2" fillId="2" borderId="16" xfId="0" applyNumberFormat="1" applyFont="1" applyFill="1" applyBorder="1" applyAlignment="1">
      <alignment horizontal="left"/>
    </xf>
    <xf numFmtId="0" fontId="2" fillId="2" borderId="17" xfId="0" applyFont="1" applyFill="1" applyBorder="1"/>
    <xf numFmtId="0" fontId="3" fillId="3" borderId="4" xfId="0" applyFont="1" applyFill="1" applyBorder="1"/>
    <xf numFmtId="0" fontId="0" fillId="3" borderId="3" xfId="0" applyFill="1" applyBorder="1"/>
    <xf numFmtId="0" fontId="1" fillId="3" borderId="1" xfId="0" applyFont="1" applyFill="1" applyBorder="1"/>
    <xf numFmtId="0" fontId="6" fillId="3" borderId="1" xfId="0" applyFont="1" applyFill="1" applyBorder="1"/>
    <xf numFmtId="1" fontId="5" fillId="3" borderId="0" xfId="0" applyNumberFormat="1" applyFont="1" applyFill="1" applyBorder="1"/>
    <xf numFmtId="0" fontId="8" fillId="2" borderId="0" xfId="0" applyFont="1" applyFill="1" applyBorder="1" applyAlignment="1">
      <alignment horizontal="left"/>
    </xf>
    <xf numFmtId="0" fontId="9" fillId="2" borderId="0" xfId="0" applyFont="1" applyFill="1" applyBorder="1"/>
    <xf numFmtId="0" fontId="8" fillId="2" borderId="15" xfId="0" applyFont="1" applyFill="1" applyBorder="1"/>
    <xf numFmtId="0" fontId="10" fillId="0" borderId="4" xfId="1" applyBorder="1" applyProtection="1">
      <protection locked="0"/>
    </xf>
    <xf numFmtId="0" fontId="10" fillId="3" borderId="4" xfId="1" applyFill="1" applyBorder="1" applyProtection="1">
      <protection locked="0"/>
    </xf>
    <xf numFmtId="0" fontId="10" fillId="3" borderId="2" xfId="1" applyFill="1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balmerino.ddns.net/cycling-routes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tabSelected="1" workbookViewId="0">
      <selection activeCell="G2" sqref="G2"/>
    </sheetView>
  </sheetViews>
  <sheetFormatPr defaultRowHeight="15" x14ac:dyDescent="0.25"/>
  <cols>
    <col min="1" max="1" width="3.5703125" customWidth="1"/>
    <col min="2" max="2" width="2.7109375" customWidth="1"/>
    <col min="3" max="3" width="15.85546875" customWidth="1"/>
    <col min="4" max="4" width="11.7109375" customWidth="1"/>
    <col min="5" max="5" width="8.42578125" customWidth="1"/>
    <col min="6" max="6" width="17.85546875" customWidth="1"/>
    <col min="10" max="10" width="11.42578125" customWidth="1"/>
    <col min="11" max="24" width="9.140625" style="1"/>
  </cols>
  <sheetData>
    <row r="1" spans="1:10" ht="15.75" thickBot="1" x14ac:dyDescent="0.3">
      <c r="A1" s="1"/>
      <c r="B1" s="14"/>
      <c r="C1" s="14"/>
      <c r="D1" s="14"/>
      <c r="E1" s="14"/>
      <c r="F1" s="14"/>
      <c r="G1" s="14"/>
      <c r="H1" s="14"/>
      <c r="I1" s="14"/>
      <c r="J1" s="14"/>
    </row>
    <row r="2" spans="1:10" ht="21.75" thickTop="1" x14ac:dyDescent="0.35">
      <c r="A2" s="1"/>
      <c r="B2" s="6"/>
      <c r="C2" s="41" t="s">
        <v>31</v>
      </c>
      <c r="D2" s="5"/>
      <c r="E2" s="5"/>
      <c r="F2" s="5"/>
      <c r="G2" s="49" t="s">
        <v>45</v>
      </c>
      <c r="H2" s="50"/>
      <c r="I2" s="50"/>
      <c r="J2" s="51"/>
    </row>
    <row r="3" spans="1:10" x14ac:dyDescent="0.25">
      <c r="A3" s="1"/>
      <c r="B3" s="7"/>
      <c r="C3" s="26" t="s">
        <v>34</v>
      </c>
      <c r="D3" s="14"/>
      <c r="E3" s="14"/>
      <c r="F3" s="14"/>
      <c r="G3" s="14"/>
      <c r="I3" s="14"/>
      <c r="J3" s="42"/>
    </row>
    <row r="4" spans="1:10" ht="15.75" thickBot="1" x14ac:dyDescent="0.3">
      <c r="A4" s="1"/>
      <c r="B4" s="7"/>
      <c r="C4" s="27"/>
      <c r="D4" s="14"/>
      <c r="E4" s="14"/>
      <c r="F4" s="14"/>
      <c r="G4" s="14"/>
      <c r="H4" s="25" t="s">
        <v>25</v>
      </c>
      <c r="I4" s="25" t="s">
        <v>30</v>
      </c>
      <c r="J4" s="4"/>
    </row>
    <row r="5" spans="1:10" ht="15.75" thickTop="1" x14ac:dyDescent="0.25">
      <c r="A5" s="1"/>
      <c r="B5" s="7"/>
      <c r="C5" s="29" t="s">
        <v>32</v>
      </c>
      <c r="D5" s="30"/>
      <c r="E5" s="30"/>
      <c r="F5" s="31"/>
      <c r="G5" s="14"/>
      <c r="H5" s="25" t="s">
        <v>27</v>
      </c>
      <c r="I5" s="25">
        <v>0</v>
      </c>
      <c r="J5" s="4"/>
    </row>
    <row r="6" spans="1:10" ht="15.75" thickBot="1" x14ac:dyDescent="0.3">
      <c r="A6" s="1"/>
      <c r="B6" s="7"/>
      <c r="C6" s="32"/>
      <c r="D6" s="18"/>
      <c r="E6" s="18"/>
      <c r="F6" s="33"/>
      <c r="G6" s="16">
        <v>0</v>
      </c>
      <c r="H6" s="25" t="s">
        <v>9</v>
      </c>
      <c r="I6" s="45">
        <f>140+I5-7*G6</f>
        <v>140</v>
      </c>
      <c r="J6" s="4" t="s">
        <v>8</v>
      </c>
    </row>
    <row r="7" spans="1:10" ht="20.25" thickTop="1" thickBot="1" x14ac:dyDescent="0.35">
      <c r="A7" s="1"/>
      <c r="B7" s="7"/>
      <c r="C7" s="34"/>
      <c r="D7" s="19" t="s">
        <v>1</v>
      </c>
      <c r="E7" s="28">
        <v>40.799999999999997</v>
      </c>
      <c r="F7" s="35" t="s">
        <v>2</v>
      </c>
      <c r="G7" s="16">
        <f>G6+1</f>
        <v>1</v>
      </c>
      <c r="H7" s="25" t="s">
        <v>10</v>
      </c>
      <c r="I7" s="45">
        <f t="shared" ref="I7:I21" si="0">140+I6-7*G7</f>
        <v>273</v>
      </c>
      <c r="J7" s="4" t="s">
        <v>8</v>
      </c>
    </row>
    <row r="8" spans="1:10" ht="20.25" thickTop="1" thickBot="1" x14ac:dyDescent="0.35">
      <c r="A8" s="1"/>
      <c r="B8" s="7"/>
      <c r="C8" s="34"/>
      <c r="D8" s="19" t="s">
        <v>38</v>
      </c>
      <c r="E8" s="28">
        <v>36</v>
      </c>
      <c r="F8" s="35" t="s">
        <v>26</v>
      </c>
      <c r="G8" s="16">
        <f t="shared" ref="G8:G22" si="1">G7+1</f>
        <v>2</v>
      </c>
      <c r="H8" s="25" t="s">
        <v>11</v>
      </c>
      <c r="I8" s="45">
        <f t="shared" si="0"/>
        <v>399</v>
      </c>
      <c r="J8" s="4" t="s">
        <v>8</v>
      </c>
    </row>
    <row r="9" spans="1:10" ht="20.25" thickTop="1" thickBot="1" x14ac:dyDescent="0.35">
      <c r="A9" s="1"/>
      <c r="B9" s="7"/>
      <c r="C9" s="36"/>
      <c r="D9" s="19" t="s">
        <v>39</v>
      </c>
      <c r="E9" s="28">
        <v>975</v>
      </c>
      <c r="F9" s="35" t="s">
        <v>26</v>
      </c>
      <c r="G9" s="16">
        <f t="shared" si="1"/>
        <v>3</v>
      </c>
      <c r="H9" s="25" t="s">
        <v>12</v>
      </c>
      <c r="I9" s="45">
        <f t="shared" si="0"/>
        <v>518</v>
      </c>
      <c r="J9" s="4" t="s">
        <v>8</v>
      </c>
    </row>
    <row r="10" spans="1:10" ht="20.25" thickTop="1" thickBot="1" x14ac:dyDescent="0.35">
      <c r="A10" s="1"/>
      <c r="B10" s="7"/>
      <c r="C10" s="34"/>
      <c r="D10" s="19" t="s">
        <v>40</v>
      </c>
      <c r="E10" s="28">
        <v>2972</v>
      </c>
      <c r="F10" s="35" t="s">
        <v>26</v>
      </c>
      <c r="G10" s="16">
        <f t="shared" si="1"/>
        <v>4</v>
      </c>
      <c r="H10" s="25" t="s">
        <v>13</v>
      </c>
      <c r="I10" s="45">
        <f t="shared" si="0"/>
        <v>630</v>
      </c>
      <c r="J10" s="4" t="s">
        <v>8</v>
      </c>
    </row>
    <row r="11" spans="1:10" ht="15.75" thickTop="1" x14ac:dyDescent="0.25">
      <c r="A11" s="1"/>
      <c r="B11" s="7"/>
      <c r="C11" s="36"/>
      <c r="D11" s="18"/>
      <c r="E11" s="46">
        <f>E10/(E9-E8+0.1)/E7</f>
        <v>7.7566965450859296E-2</v>
      </c>
      <c r="F11" s="48" t="s">
        <v>41</v>
      </c>
      <c r="G11" s="16">
        <f t="shared" si="1"/>
        <v>5</v>
      </c>
      <c r="H11" s="25" t="s">
        <v>14</v>
      </c>
      <c r="I11" s="45">
        <f t="shared" si="0"/>
        <v>735</v>
      </c>
      <c r="J11" s="4" t="s">
        <v>8</v>
      </c>
    </row>
    <row r="12" spans="1:10" ht="18.75" x14ac:dyDescent="0.3">
      <c r="A12" s="1"/>
      <c r="B12" s="7"/>
      <c r="C12" s="32" t="s">
        <v>28</v>
      </c>
      <c r="D12" s="19"/>
      <c r="E12" s="46">
        <f xml:space="preserve"> E10+(0.952*E10/E7+28)</f>
        <v>3069.3466666666668</v>
      </c>
      <c r="F12" s="48" t="s">
        <v>42</v>
      </c>
      <c r="G12" s="16">
        <f t="shared" si="1"/>
        <v>6</v>
      </c>
      <c r="H12" s="25" t="s">
        <v>15</v>
      </c>
      <c r="I12" s="45">
        <f t="shared" si="0"/>
        <v>833</v>
      </c>
      <c r="J12" s="4" t="s">
        <v>8</v>
      </c>
    </row>
    <row r="13" spans="1:10" x14ac:dyDescent="0.25">
      <c r="A13" s="1"/>
      <c r="B13" s="7"/>
      <c r="C13" s="32" t="s">
        <v>35</v>
      </c>
      <c r="D13" s="20"/>
      <c r="E13" s="47"/>
      <c r="F13" s="37"/>
      <c r="G13" s="16">
        <f t="shared" si="1"/>
        <v>7</v>
      </c>
      <c r="H13" s="25" t="s">
        <v>16</v>
      </c>
      <c r="I13" s="45">
        <f t="shared" si="0"/>
        <v>924</v>
      </c>
      <c r="J13" s="4" t="s">
        <v>8</v>
      </c>
    </row>
    <row r="14" spans="1:10" x14ac:dyDescent="0.25">
      <c r="A14" s="1"/>
      <c r="B14" s="7"/>
      <c r="C14" s="32" t="s">
        <v>29</v>
      </c>
      <c r="D14" s="17"/>
      <c r="E14" s="47"/>
      <c r="F14" s="37"/>
      <c r="G14" s="16">
        <f t="shared" si="1"/>
        <v>8</v>
      </c>
      <c r="H14" s="25" t="s">
        <v>17</v>
      </c>
      <c r="I14" s="45">
        <f t="shared" si="0"/>
        <v>1008</v>
      </c>
      <c r="J14" s="4" t="s">
        <v>8</v>
      </c>
    </row>
    <row r="15" spans="1:10" x14ac:dyDescent="0.25">
      <c r="A15" s="1"/>
      <c r="B15" s="7"/>
      <c r="C15" s="10"/>
      <c r="D15" s="17"/>
      <c r="E15" s="46">
        <f>E12*(0.5552-0.105*LN(E12/(E9-E8+0.1)/E7))+4.6827*E7</f>
        <v>2708.7174536379325</v>
      </c>
      <c r="F15" s="48" t="s">
        <v>43</v>
      </c>
      <c r="G15" s="16">
        <f t="shared" si="1"/>
        <v>9</v>
      </c>
      <c r="H15" s="25" t="s">
        <v>18</v>
      </c>
      <c r="I15" s="45">
        <f t="shared" si="0"/>
        <v>1085</v>
      </c>
      <c r="J15" s="4" t="s">
        <v>8</v>
      </c>
    </row>
    <row r="16" spans="1:10" ht="18.75" x14ac:dyDescent="0.3">
      <c r="A16" s="1"/>
      <c r="B16" s="7"/>
      <c r="C16" s="10"/>
      <c r="D16" s="19" t="s">
        <v>33</v>
      </c>
      <c r="E16" s="22">
        <f>IF(AND(E11&gt;0.22, E15&gt;E10),((E10+(E9-E8))/2),E17)</f>
        <v>2708.7174536379325</v>
      </c>
      <c r="F16" s="35" t="s">
        <v>3</v>
      </c>
      <c r="G16" s="16">
        <f t="shared" si="1"/>
        <v>10</v>
      </c>
      <c r="H16" s="25" t="s">
        <v>19</v>
      </c>
      <c r="I16" s="45">
        <f t="shared" si="0"/>
        <v>1155</v>
      </c>
      <c r="J16" s="4" t="s">
        <v>8</v>
      </c>
    </row>
    <row r="17" spans="1:10" x14ac:dyDescent="0.25">
      <c r="A17" s="1"/>
      <c r="B17" s="7"/>
      <c r="C17" s="15"/>
      <c r="D17" s="21"/>
      <c r="E17" s="46">
        <f>IF(AND(E11&lt;0.22, E15&gt;E10),E9-E8,E15)</f>
        <v>2708.7174536379325</v>
      </c>
      <c r="F17" s="48" t="s">
        <v>44</v>
      </c>
      <c r="G17" s="16">
        <f t="shared" si="1"/>
        <v>11</v>
      </c>
      <c r="H17" s="25" t="s">
        <v>20</v>
      </c>
      <c r="I17" s="45">
        <f t="shared" si="0"/>
        <v>1218</v>
      </c>
      <c r="J17" s="4" t="s">
        <v>8</v>
      </c>
    </row>
    <row r="18" spans="1:10" ht="18.75" x14ac:dyDescent="0.3">
      <c r="A18" s="1"/>
      <c r="B18" s="7"/>
      <c r="C18" s="11"/>
      <c r="D18" s="19" t="s">
        <v>36</v>
      </c>
      <c r="E18" s="23">
        <f>IF(0.926*((19-2.476*LN(E16/E7))*EXP(0.00088*E16/E7))&lt;13.5,0.926*((19-2.476*LN(E16/E7))*EXP(0.00088*E16/E7)),13.5)</f>
        <v>8.4543253520016322</v>
      </c>
      <c r="F18" s="35" t="s">
        <v>4</v>
      </c>
      <c r="G18" s="16">
        <f t="shared" si="1"/>
        <v>12</v>
      </c>
      <c r="H18" s="25" t="s">
        <v>21</v>
      </c>
      <c r="I18" s="45">
        <f t="shared" si="0"/>
        <v>1274</v>
      </c>
      <c r="J18" s="4" t="s">
        <v>8</v>
      </c>
    </row>
    <row r="19" spans="1:10" ht="18.75" x14ac:dyDescent="0.3">
      <c r="A19" s="1"/>
      <c r="B19" s="7"/>
      <c r="C19" s="11"/>
      <c r="D19" s="19" t="s">
        <v>0</v>
      </c>
      <c r="E19" s="24">
        <f>E7/E18</f>
        <v>4.8259320881636354</v>
      </c>
      <c r="F19" s="35" t="s">
        <v>5</v>
      </c>
      <c r="G19" s="16">
        <f t="shared" si="1"/>
        <v>13</v>
      </c>
      <c r="H19" s="25" t="s">
        <v>22</v>
      </c>
      <c r="I19" s="45">
        <f t="shared" si="0"/>
        <v>1323</v>
      </c>
      <c r="J19" s="4" t="s">
        <v>8</v>
      </c>
    </row>
    <row r="20" spans="1:10" ht="18.75" x14ac:dyDescent="0.3">
      <c r="A20" s="1"/>
      <c r="B20" s="7"/>
      <c r="C20" s="11"/>
      <c r="D20" s="19" t="s">
        <v>37</v>
      </c>
      <c r="E20" s="22">
        <f>IF(INT(35.657+0.352*E16/E7)&gt;50,INT(35.657+0.352*E16/E7),50)</f>
        <v>59</v>
      </c>
      <c r="F20" s="35" t="s">
        <v>6</v>
      </c>
      <c r="G20" s="16">
        <f t="shared" si="1"/>
        <v>14</v>
      </c>
      <c r="H20" s="25" t="s">
        <v>23</v>
      </c>
      <c r="I20" s="45">
        <f t="shared" si="0"/>
        <v>1365</v>
      </c>
      <c r="J20" s="4" t="s">
        <v>8</v>
      </c>
    </row>
    <row r="21" spans="1:10" ht="19.5" thickBot="1" x14ac:dyDescent="0.35">
      <c r="A21" s="1"/>
      <c r="B21" s="7"/>
      <c r="C21" s="12"/>
      <c r="D21" s="38" t="s">
        <v>7</v>
      </c>
      <c r="E21" s="39">
        <f>(E19*60)+190*E19*E20/60</f>
        <v>1191.200903761724</v>
      </c>
      <c r="F21" s="40" t="s">
        <v>8</v>
      </c>
      <c r="G21" s="16">
        <f t="shared" si="1"/>
        <v>15</v>
      </c>
      <c r="H21" s="25" t="s">
        <v>24</v>
      </c>
      <c r="I21" s="45">
        <f t="shared" si="0"/>
        <v>1400</v>
      </c>
      <c r="J21" s="4" t="s">
        <v>8</v>
      </c>
    </row>
    <row r="22" spans="1:10" ht="16.5" thickTop="1" thickBot="1" x14ac:dyDescent="0.3">
      <c r="A22" s="1"/>
      <c r="B22" s="8"/>
      <c r="C22" s="43"/>
      <c r="D22" s="3"/>
      <c r="E22" s="3"/>
      <c r="F22" s="3"/>
      <c r="G22" s="44">
        <f t="shared" si="1"/>
        <v>16</v>
      </c>
      <c r="H22" s="3"/>
      <c r="I22" s="3"/>
      <c r="J22" s="13"/>
    </row>
    <row r="23" spans="1:10" s="1" customFormat="1" ht="15.75" thickTop="1" x14ac:dyDescent="0.25">
      <c r="B23" s="14"/>
      <c r="C23" s="9"/>
      <c r="D23" s="14"/>
      <c r="E23" s="14"/>
      <c r="F23" s="14"/>
      <c r="G23" s="14"/>
      <c r="H23" s="14"/>
      <c r="I23" s="14"/>
      <c r="J23" s="14"/>
    </row>
    <row r="24" spans="1:10" s="1" customFormat="1" x14ac:dyDescent="0.25">
      <c r="C24" s="2"/>
    </row>
    <row r="25" spans="1:10" s="1" customFormat="1" x14ac:dyDescent="0.25">
      <c r="C25" s="2"/>
    </row>
    <row r="26" spans="1:10" s="1" customFormat="1" x14ac:dyDescent="0.25">
      <c r="C26" s="2"/>
    </row>
    <row r="27" spans="1:10" s="1" customFormat="1" x14ac:dyDescent="0.25">
      <c r="C27" s="2"/>
    </row>
    <row r="28" spans="1:10" s="1" customFormat="1" x14ac:dyDescent="0.25">
      <c r="C28" s="2"/>
    </row>
    <row r="29" spans="1:10" s="1" customFormat="1" x14ac:dyDescent="0.25">
      <c r="C29" s="2"/>
    </row>
    <row r="30" spans="1:10" s="1" customFormat="1" x14ac:dyDescent="0.25">
      <c r="C30" s="2"/>
    </row>
    <row r="31" spans="1:10" s="1" customFormat="1" x14ac:dyDescent="0.25">
      <c r="C31" s="2"/>
    </row>
    <row r="32" spans="1:10" s="1" customFormat="1" x14ac:dyDescent="0.25">
      <c r="C32" s="2"/>
    </row>
    <row r="33" spans="3:3" s="1" customFormat="1" x14ac:dyDescent="0.25">
      <c r="C33" s="2"/>
    </row>
    <row r="34" spans="3:3" s="1" customFormat="1" x14ac:dyDescent="0.25">
      <c r="C34" s="2"/>
    </row>
    <row r="35" spans="3:3" s="1" customFormat="1" x14ac:dyDescent="0.25">
      <c r="C35" s="2"/>
    </row>
    <row r="36" spans="3:3" s="1" customFormat="1" x14ac:dyDescent="0.25">
      <c r="C36" s="2"/>
    </row>
    <row r="37" spans="3:3" s="1" customFormat="1" x14ac:dyDescent="0.25">
      <c r="C37" s="2"/>
    </row>
    <row r="38" spans="3:3" s="1" customFormat="1" x14ac:dyDescent="0.25"/>
    <row r="39" spans="3:3" s="1" customFormat="1" x14ac:dyDescent="0.25"/>
    <row r="40" spans="3:3" s="1" customFormat="1" x14ac:dyDescent="0.25"/>
    <row r="41" spans="3:3" s="1" customFormat="1" x14ac:dyDescent="0.25"/>
    <row r="42" spans="3:3" s="1" customFormat="1" x14ac:dyDescent="0.25"/>
    <row r="43" spans="3:3" s="1" customFormat="1" x14ac:dyDescent="0.25"/>
    <row r="44" spans="3:3" s="1" customFormat="1" x14ac:dyDescent="0.25"/>
    <row r="45" spans="3:3" s="1" customFormat="1" x14ac:dyDescent="0.25"/>
    <row r="46" spans="3:3" s="1" customFormat="1" x14ac:dyDescent="0.25"/>
    <row r="47" spans="3:3" s="1" customFormat="1" x14ac:dyDescent="0.25"/>
    <row r="48" spans="3:3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</sheetData>
  <sheetProtection password="DF6E" sheet="1" objects="1" scenarios="1" selectLockedCells="1"/>
  <customSheetViews>
    <customSheetView guid="{C9B97AE3-41B1-485B-8B66-F6B9BF87E394}">
      <selection sqref="A1:I21"/>
      <pageMargins left="0.7" right="0.7" top="0.75" bottom="0.75" header="0.3" footer="0.3"/>
      <pageSetup orientation="portrait" r:id="rId1"/>
    </customSheetView>
  </customSheetViews>
  <hyperlinks>
    <hyperlink ref="G2:J2" r:id="rId2" tooltip="Click here to open our cycling web page" display="https://balmerino.ddns.net/cycling-routes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C9B97AE3-41B1-485B-8B66-F6B9BF87E394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C9B97AE3-41B1-485B-8B66-F6B9BF87E394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const1</vt:lpstr>
      <vt:lpstr>const2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and Lance</dc:creator>
  <cp:lastModifiedBy>Julie and Lance</cp:lastModifiedBy>
  <dcterms:created xsi:type="dcterms:W3CDTF">2021-11-09T10:40:07Z</dcterms:created>
  <dcterms:modified xsi:type="dcterms:W3CDTF">2025-04-04T11:37:35Z</dcterms:modified>
</cp:coreProperties>
</file>